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Dashboard" sheetId="1" state="visible" r:id="rId1"/>
    <sheet xmlns:r="http://schemas.openxmlformats.org/officeDocument/2006/relationships" name="Assessment" sheetId="2" state="visible" r:id="rId2"/>
    <sheet xmlns:r="http://schemas.openxmlformats.org/officeDocument/2006/relationships" name="Guidance" sheetId="3" state="visible" r:id="rId3"/>
    <sheet xmlns:r="http://schemas.openxmlformats.org/officeDocument/2006/relationships" name="References" sheetId="4" state="visible" r:id="rId4"/>
  </sheets>
  <definedNames/>
</workbook>
</file>

<file path=xl/styles.xml><?xml version="1.0" encoding="utf-8"?>
<styleSheet xmlns="http://schemas.openxmlformats.org/spreadsheetml/2006/main">
  <numFmts count="0"/>
  <fonts count="7">
    <font>
      <name val="Carlito"/>
      <sz val="11"/>
    </font>
    <font>
      <name val="Aptos"/>
      <color rgb="FF17212B"/>
      <sz val="10"/>
    </font>
    <font>
      <name val="Aptos"/>
      <b val="1"/>
      <color rgb="FFFFFFFF"/>
      <sz val="20"/>
    </font>
    <font>
      <name val="Aptos"/>
      <i val="1"/>
      <color rgb="FFDDE6EE"/>
      <sz val="10"/>
    </font>
    <font>
      <name val="Aptos"/>
      <b val="1"/>
      <color rgb="FFFFFFFF"/>
      <sz val="10"/>
    </font>
    <font>
      <name val="Aptos"/>
      <b val="1"/>
      <color rgb="FFFFFFFF"/>
      <sz val="18"/>
    </font>
    <font>
      <name val="Aptos"/>
      <b val="1"/>
      <color rgb="FF17212B"/>
      <sz val="10"/>
    </font>
  </fonts>
  <fills count="7">
    <fill>
      <patternFill/>
    </fill>
    <fill>
      <patternFill patternType="gray125"/>
    </fill>
    <fill>
      <patternFill patternType="solid">
        <fgColor rgb="FF0B1F33"/>
      </patternFill>
    </fill>
    <fill>
      <patternFill patternType="solid">
        <fgColor rgb="FF147D78"/>
      </patternFill>
    </fill>
    <fill>
      <patternFill patternType="solid">
        <fgColor rgb="FFC99A2E"/>
      </patternFill>
    </fill>
    <fill>
      <patternFill patternType="solid">
        <fgColor rgb="FFF3F6F8"/>
      </patternFill>
    </fill>
    <fill>
      <patternFill patternType="solid">
        <fgColor rgb="FFFFF2CC"/>
      </patternFill>
    </fill>
  </fills>
  <borders count="2">
    <border/>
    <border/>
  </borders>
  <cellStyleXfs count="1">
    <xf numFmtId="0" fontId="0" fillId="0" borderId="1"/>
  </cellStyleXfs>
  <cellXfs count="56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2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vertical="center"/>
    </xf>
    <xf numFmtId="0" fontId="1" fillId="2" borderId="1" pivotButton="0" quotePrefix="0" xfId="0"/>
    <xf numFmtId="0" fontId="2" fillId="2" borderId="1" pivotButton="0" quotePrefix="0" xfId="0"/>
    <xf numFmtId="0" fontId="2" fillId="2" borderId="1" applyAlignment="1" pivotButton="0" quotePrefix="0" xfId="0">
      <alignment vertical="center"/>
    </xf>
    <xf numFmtId="0" fontId="3" fillId="2" borderId="0" pivotButton="0" quotePrefix="0" xfId="0"/>
    <xf numFmtId="0" fontId="3" fillId="2" borderId="1" pivotButton="0" quotePrefix="0" xfId="0"/>
    <xf numFmtId="0" fontId="1" fillId="3" borderId="0" pivotButton="0" quotePrefix="0" xfId="0"/>
    <xf numFmtId="0" fontId="4" fillId="3" borderId="0" pivotButton="0" quotePrefix="0" xfId="0"/>
    <xf numFmtId="0" fontId="1" fillId="3" borderId="1" pivotButton="0" quotePrefix="0" xfId="0"/>
    <xf numFmtId="0" fontId="4" fillId="3" borderId="1" pivotButton="0" quotePrefix="0" xfId="0"/>
    <xf numFmtId="0" fontId="1" fillId="4" borderId="0" pivotButton="0" quotePrefix="0" xfId="0"/>
    <xf numFmtId="0" fontId="4" fillId="4" borderId="0" pivotButton="0" quotePrefix="0" xfId="0"/>
    <xf numFmtId="0" fontId="1" fillId="4" borderId="1" pivotButton="0" quotePrefix="0" xfId="0"/>
    <xf numFmtId="0" fontId="4" fillId="4" borderId="1" pivotButton="0" quotePrefix="0" xfId="0"/>
    <xf numFmtId="0" fontId="4" fillId="2" borderId="0" pivotButton="0" quotePrefix="0" xfId="0"/>
    <xf numFmtId="0" fontId="4" fillId="2" borderId="1" pivotButton="0" quotePrefix="0" xfId="0"/>
    <xf numFmtId="9" fontId="1" fillId="0" borderId="0" pivotButton="0" quotePrefix="0" xfId="0"/>
    <xf numFmtId="9" fontId="1" fillId="0" borderId="1" pivotButton="0" quotePrefix="0" xfId="0"/>
    <xf numFmtId="0" fontId="4" fillId="3" borderId="0" applyAlignment="1" pivotButton="0" quotePrefix="0" xfId="0">
      <alignment wrapText="1"/>
    </xf>
    <xf numFmtId="0" fontId="1" fillId="0" borderId="0" applyAlignment="1" pivotButton="0" quotePrefix="0" xfId="0">
      <alignment wrapText="1"/>
    </xf>
    <xf numFmtId="0" fontId="4" fillId="4" borderId="0" applyAlignment="1" pivotButton="0" quotePrefix="0" xfId="0">
      <alignment wrapText="1"/>
    </xf>
    <xf numFmtId="9" fontId="1" fillId="0" borderId="0" applyAlignment="1" pivotButton="0" quotePrefix="0" xfId="0">
      <alignment wrapText="1"/>
    </xf>
    <xf numFmtId="0" fontId="4" fillId="2" borderId="0" applyAlignment="1" pivotButton="0" quotePrefix="0" xfId="0">
      <alignment wrapText="1"/>
    </xf>
    <xf numFmtId="0" fontId="4" fillId="3" borderId="1" applyAlignment="1" pivotButton="0" quotePrefix="0" xfId="0">
      <alignment wrapText="1"/>
    </xf>
    <xf numFmtId="0" fontId="1" fillId="0" borderId="1" applyAlignment="1" pivotButton="0" quotePrefix="0" xfId="0">
      <alignment wrapText="1"/>
    </xf>
    <xf numFmtId="0" fontId="4" fillId="4" borderId="1" applyAlignment="1" pivotButton="0" quotePrefix="0" xfId="0">
      <alignment wrapText="1"/>
    </xf>
    <xf numFmtId="9" fontId="1" fillId="0" borderId="1" applyAlignment="1" pivotButton="0" quotePrefix="0" xfId="0">
      <alignment wrapText="1"/>
    </xf>
    <xf numFmtId="0" fontId="4" fillId="2" borderId="1" applyAlignment="1" pivotButton="0" quotePrefix="0" xfId="0">
      <alignment wrapText="1"/>
    </xf>
    <xf numFmtId="0" fontId="4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4" fillId="2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5" fillId="2" borderId="0" pivotButton="0" quotePrefix="0" xfId="0"/>
    <xf numFmtId="0" fontId="5" fillId="2" borderId="1" pivotButton="0" quotePrefix="0" xfId="0"/>
    <xf numFmtId="0" fontId="1" fillId="5" borderId="0" pivotButton="0" quotePrefix="0" xfId="0"/>
    <xf numFmtId="0" fontId="6" fillId="5" borderId="0" pivotButton="0" quotePrefix="0" xfId="0"/>
    <xf numFmtId="0" fontId="1" fillId="5" borderId="1" pivotButton="0" quotePrefix="0" xfId="0"/>
    <xf numFmtId="0" fontId="6" fillId="5" borderId="1" pivotButton="0" quotePrefix="0" xfId="0"/>
    <xf numFmtId="0" fontId="5" fillId="2" borderId="0" applyAlignment="1" pivotButton="0" quotePrefix="0" xfId="0">
      <alignment wrapText="1"/>
    </xf>
    <xf numFmtId="0" fontId="6" fillId="5" borderId="0" applyAlignment="1" pivotButton="0" quotePrefix="0" xfId="0">
      <alignment wrapText="1"/>
    </xf>
    <xf numFmtId="0" fontId="5" fillId="2" borderId="1" applyAlignment="1" pivotButton="0" quotePrefix="0" xfId="0">
      <alignment wrapText="1"/>
    </xf>
    <xf numFmtId="0" fontId="6" fillId="5" borderId="1" applyAlignment="1" pivotButton="0" quotePrefix="0" xfId="0">
      <alignment wrapText="1"/>
    </xf>
    <xf numFmtId="0" fontId="0" fillId="0" borderId="0" pivotButton="0" quotePrefix="0" xfId="0"/>
    <xf numFmtId="2" fontId="1" fillId="0" borderId="0" applyAlignment="1" pivotButton="0" quotePrefix="0" xfId="0">
      <alignment wrapText="1"/>
    </xf>
    <xf numFmtId="0" fontId="1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9" fontId="1" fillId="0" borderId="0" applyAlignment="1" pivotButton="0" quotePrefix="0" xfId="0">
      <alignment wrapText="1"/>
    </xf>
    <xf numFmtId="2" fontId="1" fillId="0" borderId="0" applyAlignment="1" pivotButton="0" quotePrefix="0" xfId="0">
      <alignment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Điểm theo domain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v>Score</v>
          </tx>
          <spPr>
            <a:ln xmlns:a="http://schemas.openxmlformats.org/drawingml/2006/main">
              <a:prstDash val="solid"/>
            </a:ln>
          </spPr>
          <cat>
            <strRef>
              <f>'Dashboard'!$A$12:$A$17</f>
              <strCache>
                <ptCount val="0"/>
              </strCache>
            </strRef>
          </cat>
          <val>
            <numRef>
              <f>'Dashboard'!$B$12:$B$17</f>
              <numCache>
                <formatCode>0%</formatCode>
                <ptCount val="0"/>
              </numCache>
            </numRef>
          </val>
        </ser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1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19</row>
      <rowOff>0</rowOff>
    </from>
    <to>
      <col>8</col>
      <colOff>0</colOff>
      <row>38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oneCellAnchor>
    <from>
      <col>0</col>
      <colOff>0</colOff>
      <row>0</row>
      <rowOff>0</rowOff>
    </from>
    <ext cx="2428875" cy="11144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095500" cy="9620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0"/>
  <sheetViews>
    <sheetView workbookViewId="0">
      <selection activeCell="A1" sqref="A1"/>
    </sheetView>
  </sheetViews>
  <sheetFormatPr baseColWidth="8" defaultRowHeight="15"/>
  <cols>
    <col width="32" customWidth="1" style="50" min="1" max="1"/>
    <col width="16" customWidth="1" style="50" min="2" max="2"/>
    <col width="16" customWidth="1" style="50" min="3" max="3"/>
    <col width="3" customWidth="1" style="50" min="4" max="4"/>
    <col width="40" customWidth="1" style="50" min="5" max="5"/>
    <col width="12" customWidth="1" style="50" min="6" max="6"/>
    <col width="28" customWidth="1" style="50" min="7" max="7"/>
    <col width="40" customWidth="1" style="50" min="8" max="8"/>
  </cols>
  <sheetData>
    <row r="1" ht="30" customHeight="1" s="50">
      <c r="A1" s="9" t="inlineStr">
        <is>
          <t>ODIN LAB — IT RISK MANAGEMENT MATURITY ASSESSMENT — LITE v1.0</t>
        </is>
      </c>
      <c r="B1" s="1" t="n"/>
      <c r="C1" s="1" t="n"/>
      <c r="D1" s="1" t="n"/>
      <c r="E1" s="1" t="n"/>
      <c r="F1" s="1" t="n"/>
      <c r="G1" s="1" t="n"/>
      <c r="H1" s="1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30" customHeight="1" s="50">
      <c r="A2" s="11" t="inlineStr">
        <is>
          <t>Turn Risk into Value • Self-assessment • 36 questions • 6 domains</t>
        </is>
      </c>
      <c r="B2" s="1" t="n"/>
      <c r="C2" s="1" t="n"/>
      <c r="D2" s="1" t="n"/>
      <c r="E2" s="1" t="n"/>
      <c r="F2" s="1" t="n"/>
      <c r="G2" s="1" t="n"/>
      <c r="H2" s="1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</row>
    <row r="3" ht="22" customHeight="1" s="50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</row>
    <row r="4" ht="22" customHeight="1" s="50">
      <c r="A4" s="24" t="inlineStr">
        <is>
          <t>KPI</t>
        </is>
      </c>
      <c r="B4" s="24" t="inlineStr">
        <is>
          <t>Kết quả</t>
        </is>
      </c>
      <c r="C4" s="25" t="n"/>
      <c r="D4" s="25" t="n"/>
      <c r="E4" s="26" t="inlineStr">
        <is>
          <t>Top 5 maturity gaps</t>
        </is>
      </c>
      <c r="F4" s="26" t="inlineStr">
        <is>
          <t>ID</t>
        </is>
      </c>
      <c r="G4" s="26" t="inlineStr">
        <is>
          <t>Domain</t>
        </is>
      </c>
      <c r="H4" s="26" t="inlineStr">
        <is>
          <t>Hành động gợi ý</t>
        </is>
      </c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</row>
    <row r="5" ht="22" customHeight="1" s="50">
      <c r="A5" s="25" t="inlineStr">
        <is>
          <t>Câu đã trả lời</t>
        </is>
      </c>
      <c r="B5" s="25">
        <f>COUNT(Assessment!D2:D37)</f>
        <v/>
      </c>
      <c r="C5" s="25" t="n"/>
      <c r="D5" s="25" t="n"/>
      <c r="E5" s="25">
        <f>IF($B$5&lt;36,"",IFERROR(INDEX(Assessment!C$2:C$37,MATCH(LARGE(Assessment!J$2:J$37,1),Assessment!J$2:J$37,0)),""))</f>
        <v/>
      </c>
      <c r="F5" s="25">
        <f>IF($B$5&lt;36,"",IFERROR(INDEX(Assessment!A$2:A$37,MATCH(LARGE(Assessment!J$2:J$37,1),Assessment!J$2:J$37,0)),""))</f>
        <v/>
      </c>
      <c r="G5" s="25">
        <f>IF($B$5&lt;36,"",IFERROR(INDEX(Assessment!B$2:B$37,MATCH(LARGE(Assessment!J$2:J$37,1),Assessment!J$2:J$37,0)),""))</f>
        <v/>
      </c>
      <c r="H5" s="25">
        <f>IF($B$5&lt;36,"",IFERROR(INDEX(Assessment!H$2:H$37,MATCH(LARGE(Assessment!J$2:J$37,1),Assessment!J$2:J$37,0)),""))</f>
        <v/>
      </c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</row>
    <row r="6" ht="22" customHeight="1" s="50">
      <c r="A6" s="25" t="inlineStr">
        <is>
          <t>Mức hoàn thành</t>
        </is>
      </c>
      <c r="B6" s="54">
        <f>B5/36</f>
        <v/>
      </c>
      <c r="C6" s="25" t="n"/>
      <c r="D6" s="25" t="n"/>
      <c r="E6" s="25">
        <f>IF($B$5&lt;36,"",IFERROR(INDEX(Assessment!C$2:C$37,MATCH(LARGE(Assessment!J$2:J$37,2),Assessment!J$2:J$37,0)),""))</f>
        <v/>
      </c>
      <c r="F6" s="25">
        <f>IF($B$5&lt;36,"",IFERROR(INDEX(Assessment!A$2:A$37,MATCH(LARGE(Assessment!J$2:J$37,2),Assessment!J$2:J$37,0)),""))</f>
        <v/>
      </c>
      <c r="G6" s="25">
        <f>IF($B$5&lt;36,"",IFERROR(INDEX(Assessment!B$2:B$37,MATCH(LARGE(Assessment!J$2:J$37,2),Assessment!J$2:J$37,0)),""))</f>
        <v/>
      </c>
      <c r="H6" s="25">
        <f>IF($B$5&lt;36,"",IFERROR(INDEX(Assessment!H$2:H$37,MATCH(LARGE(Assessment!J$2:J$37,2),Assessment!J$2:J$37,0)),""))</f>
        <v/>
      </c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</row>
    <row r="7" ht="22" customHeight="1" s="50">
      <c r="A7" s="25" t="inlineStr">
        <is>
          <t>Điểm trưởng thành</t>
        </is>
      </c>
      <c r="B7" s="55">
        <f>IF(B5&lt;36,"",SUM(Assessment!F2:F37)/SUM(Assessment!E2:E37))</f>
        <v/>
      </c>
      <c r="C7" s="25" t="n"/>
      <c r="D7" s="25" t="n"/>
      <c r="E7" s="25">
        <f>IF($B$5&lt;36,"",IFERROR(INDEX(Assessment!C$2:C$37,MATCH(LARGE(Assessment!J$2:J$37,3),Assessment!J$2:J$37,0)),""))</f>
        <v/>
      </c>
      <c r="F7" s="25">
        <f>IF($B$5&lt;36,"",IFERROR(INDEX(Assessment!A$2:A$37,MATCH(LARGE(Assessment!J$2:J$37,3),Assessment!J$2:J$37,0)),""))</f>
        <v/>
      </c>
      <c r="G7" s="25">
        <f>IF($B$5&lt;36,"",IFERROR(INDEX(Assessment!B$2:B$37,MATCH(LARGE(Assessment!J$2:J$37,3),Assessment!J$2:J$37,0)),""))</f>
        <v/>
      </c>
      <c r="H7" s="25">
        <f>IF($B$5&lt;36,"",IFERROR(INDEX(Assessment!H$2:H$37,MATCH(LARGE(Assessment!J$2:J$37,3),Assessment!J$2:J$37,0)),""))</f>
        <v/>
      </c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</row>
    <row r="8" ht="22" customHeight="1" s="50">
      <c r="A8" s="25" t="inlineStr">
        <is>
          <t>Maturity Level</t>
        </is>
      </c>
      <c r="B8" s="25">
        <f>IF(B7="","Chưa đủ dữ liệu",IF(B7&lt;0.5,"Level 0 — Non-existent",IF(B7&lt;1.5,"Level 1 — Initial",IF(B7&lt;2.5,"Level 2 — Developing",IF(B7&lt;3.5,"Level 3 — Defined",IF(B7&lt;4.5,"Level 4 — Managed","Level 5 — Optimized"))))))</f>
        <v/>
      </c>
      <c r="C8" s="25" t="n"/>
      <c r="D8" s="25" t="n"/>
      <c r="E8" s="25">
        <f>IF($B$5&lt;36,"",IFERROR(INDEX(Assessment!C$2:C$37,MATCH(LARGE(Assessment!J$2:J$37,4),Assessment!J$2:J$37,0)),""))</f>
        <v/>
      </c>
      <c r="F8" s="25">
        <f>IF($B$5&lt;36,"",IFERROR(INDEX(Assessment!A$2:A$37,MATCH(LARGE(Assessment!J$2:J$37,4),Assessment!J$2:J$37,0)),""))</f>
        <v/>
      </c>
      <c r="G8" s="25">
        <f>IF($B$5&lt;36,"",IFERROR(INDEX(Assessment!B$2:B$37,MATCH(LARGE(Assessment!J$2:J$37,4),Assessment!J$2:J$37,0)),""))</f>
        <v/>
      </c>
      <c r="H8" s="25">
        <f>IF($B$5&lt;36,"",IFERROR(INDEX(Assessment!H$2:H$37,MATCH(LARGE(Assessment!J$2:J$37,4),Assessment!J$2:J$37,0)),""))</f>
        <v/>
      </c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</row>
    <row r="9" ht="22" customHeight="1" s="50">
      <c r="A9" s="25" t="inlineStr">
        <is>
          <t>Kết luận</t>
        </is>
      </c>
      <c r="B9" s="25">
        <f>IF(B7="","Hoàn thành 36 câu để nhận kết quả",IF(B7&lt;1.5,"Ưu tiên thiết lập nền tảng governance, phương pháp và ownership.",IF(B7&lt;2.5,"Chuẩn hóa và triển khai nhất quán các thực hành cốt lõi.",IF(B7&lt;3.5,"Tăng evidence, metrics, kiểm soát hiệu lực và tích hợp vào quyết định.",IF(B7&lt;4.5,"Tăng automation, KRI, assurance và quản trị theo dữ liệu.","Duy trì continuous improvement, scenario testing và independent challenge.")))))</f>
        <v/>
      </c>
      <c r="C9" s="25" t="n"/>
      <c r="D9" s="25" t="n"/>
      <c r="E9" s="25">
        <f>IF($B$5&lt;36,"",IFERROR(INDEX(Assessment!C$2:C$37,MATCH(LARGE(Assessment!J$2:J$37,5),Assessment!J$2:J$37,0)),""))</f>
        <v/>
      </c>
      <c r="F9" s="25">
        <f>IF($B$5&lt;36,"",IFERROR(INDEX(Assessment!A$2:A$37,MATCH(LARGE(Assessment!J$2:J$37,5),Assessment!J$2:J$37,0)),""))</f>
        <v/>
      </c>
      <c r="G9" s="25">
        <f>IF($B$5&lt;36,"",IFERROR(INDEX(Assessment!B$2:B$37,MATCH(LARGE(Assessment!J$2:J$37,5),Assessment!J$2:J$37,0)),""))</f>
        <v/>
      </c>
      <c r="H9" s="25">
        <f>IF($B$5&lt;36,"",IFERROR(INDEX(Assessment!H$2:H$37,MATCH(LARGE(Assessment!J$2:J$37,5),Assessment!J$2:J$37,0)),""))</f>
        <v/>
      </c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</row>
    <row r="10" ht="22" customHeight="1" s="50">
      <c r="A10" s="25" t="n"/>
      <c r="B10" s="25" t="n"/>
      <c r="C10" s="25" t="n"/>
      <c r="D10" s="25" t="n"/>
      <c r="E10" s="25" t="n"/>
      <c r="F10" s="25" t="n"/>
      <c r="G10" s="25" t="n"/>
      <c r="H10" s="25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</row>
    <row r="11" ht="22" customHeight="1" s="50">
      <c r="A11" s="24" t="inlineStr">
        <is>
          <t>Domain</t>
        </is>
      </c>
      <c r="B11" s="24" t="inlineStr">
        <is>
          <t>Maturity score</t>
        </is>
      </c>
      <c r="C11" s="24" t="inlineStr">
        <is>
          <t>Level</t>
        </is>
      </c>
      <c r="D11" s="25" t="n"/>
      <c r="E11" s="25" t="n"/>
      <c r="F11" s="25" t="n"/>
      <c r="G11" s="25" t="n"/>
      <c r="H11" s="25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</row>
    <row r="12" ht="22" customHeight="1" s="50">
      <c r="A12" s="25" t="inlineStr">
        <is>
          <t>Governance &amp; Strategy</t>
        </is>
      </c>
      <c r="B12" s="55">
        <f>IF($B$5&lt;36,"",SUMIF(Assessment!B$2:B$37,A12,Assessment!F$2:F$37)/SUMIF(Assessment!B$2:B$37,A12,Assessment!E$2:E$37))</f>
        <v/>
      </c>
      <c r="C12" s="54">
        <f>IF(B12="","",IF(B12&lt;0.5,"L0",IF(B12&lt;1.5,"L1",IF(B12&lt;2.5,"L2",IF(B12&lt;3.5,"L3",IF(B12&lt;4.5,"L4","L5"))))))</f>
        <v/>
      </c>
      <c r="D12" s="25" t="n"/>
      <c r="E12" s="28" t="inlineStr">
        <is>
          <t>Next step</t>
        </is>
      </c>
      <c r="F12" s="28" t="inlineStr">
        <is>
          <t>Owner</t>
        </is>
      </c>
      <c r="G12" s="28" t="inlineStr">
        <is>
          <t>Due date</t>
        </is>
      </c>
      <c r="H12" s="28" t="inlineStr">
        <is>
          <t>Evidence / Decision</t>
        </is>
      </c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</row>
    <row r="13" ht="22" customHeight="1" s="50">
      <c r="A13" s="25" t="inlineStr">
        <is>
          <t>Risk Management</t>
        </is>
      </c>
      <c r="B13" s="55">
        <f>IF($B$5&lt;36,"",SUMIF(Assessment!B$2:B$37,A13,Assessment!F$2:F$37)/SUMIF(Assessment!B$2:B$37,A13,Assessment!E$2:E$37))</f>
        <v/>
      </c>
      <c r="C13" s="54">
        <f>IF(B13="","",IF(B13&lt;0.5,"L0",IF(B13&lt;1.5,"L1",IF(B13&lt;2.5,"L2",IF(B13&lt;3.5,"L3",IF(B13&lt;4.5,"L4","L5"))))))</f>
        <v/>
      </c>
      <c r="D13" s="25" t="n"/>
      <c r="E13" s="25">
        <f>IF(F5="","",H5)</f>
        <v/>
      </c>
      <c r="F13" s="25" t="n"/>
      <c r="G13" s="25" t="n"/>
      <c r="H13" s="25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</row>
    <row r="14" ht="22" customHeight="1" s="50">
      <c r="A14" s="25" t="inlineStr">
        <is>
          <t>Assets, Architecture &amp; Dependency</t>
        </is>
      </c>
      <c r="B14" s="55">
        <f>IF($B$5&lt;36,"",SUMIF(Assessment!B$2:B$37,A14,Assessment!F$2:F$37)/SUMIF(Assessment!B$2:B$37,A14,Assessment!E$2:E$37))</f>
        <v/>
      </c>
      <c r="C14" s="54">
        <f>IF(B14="","",IF(B14&lt;0.5,"L0",IF(B14&lt;1.5,"L1",IF(B14&lt;2.5,"L2",IF(B14&lt;3.5,"L3",IF(B14&lt;4.5,"L4","L5"))))))</f>
        <v/>
      </c>
      <c r="D14" s="25" t="n"/>
      <c r="E14" s="25">
        <f>IF(F6="","",H6)</f>
        <v/>
      </c>
      <c r="F14" s="25" t="n"/>
      <c r="G14" s="25" t="n"/>
      <c r="H14" s="25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</row>
    <row r="15" ht="22" customHeight="1" s="50">
      <c r="A15" s="25" t="inlineStr">
        <is>
          <t>Controls &amp; Secure Operations</t>
        </is>
      </c>
      <c r="B15" s="55">
        <f>IF($B$5&lt;36,"",SUMIF(Assessment!B$2:B$37,A15,Assessment!F$2:F$37)/SUMIF(Assessment!B$2:B$37,A15,Assessment!E$2:E$37))</f>
        <v/>
      </c>
      <c r="C15" s="54">
        <f>IF(B15="","",IF(B15&lt;0.5,"L0",IF(B15&lt;1.5,"L1",IF(B15&lt;2.5,"L2",IF(B15&lt;3.5,"L3",IF(B15&lt;4.5,"L4","L5"))))))</f>
        <v/>
      </c>
      <c r="D15" s="25" t="n"/>
      <c r="E15" s="25">
        <f>IF(F7="","",H7)</f>
        <v/>
      </c>
      <c r="F15" s="25" t="n"/>
      <c r="G15" s="25" t="n"/>
      <c r="H15" s="25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</row>
    <row r="16" ht="22" customHeight="1" s="50">
      <c r="A16" s="25" t="inlineStr">
        <is>
          <t>Resilience &amp; Response</t>
        </is>
      </c>
      <c r="B16" s="55">
        <f>IF($B$5&lt;36,"",SUMIF(Assessment!B$2:B$37,A16,Assessment!F$2:F$37)/SUMIF(Assessment!B$2:B$37,A16,Assessment!E$2:E$37))</f>
        <v/>
      </c>
      <c r="C16" s="54">
        <f>IF(B16="","",IF(B16&lt;0.5,"L0",IF(B16&lt;1.5,"L1",IF(B16&lt;2.5,"L2",IF(B16&lt;3.5,"L3",IF(B16&lt;4.5,"L4","L5"))))))</f>
        <v/>
      </c>
      <c r="D16" s="25" t="n"/>
      <c r="E16" s="25">
        <f>IF(F8="","",H8)</f>
        <v/>
      </c>
      <c r="F16" s="25" t="n"/>
      <c r="G16" s="25" t="n"/>
      <c r="H16" s="25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</row>
    <row r="17" ht="22" customHeight="1" s="50">
      <c r="A17" s="25" t="inlineStr">
        <is>
          <t>Assurance, Third Party &amp; Improvement</t>
        </is>
      </c>
      <c r="B17" s="55">
        <f>IF($B$5&lt;36,"",SUMIF(Assessment!B$2:B$37,A17,Assessment!F$2:F$37)/SUMIF(Assessment!B$2:B$37,A17,Assessment!E$2:E$37))</f>
        <v/>
      </c>
      <c r="C17" s="54">
        <f>IF(B17="","",IF(B17&lt;0.5,"L0",IF(B17&lt;1.5,"L1",IF(B17&lt;2.5,"L2",IF(B17&lt;3.5,"L3",IF(B17&lt;4.5,"L4","L5"))))))</f>
        <v/>
      </c>
      <c r="D17" s="25" t="n"/>
      <c r="E17" s="25">
        <f>IF(F9="","",H9)</f>
        <v/>
      </c>
      <c r="F17" s="25" t="n"/>
      <c r="G17" s="25" t="n"/>
      <c r="H17" s="25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2" t="n"/>
    </row>
  </sheetData>
  <mergeCells count="2">
    <mergeCell ref="A2:H2"/>
    <mergeCell ref="A1:H1"/>
  </mergeCells>
  <conditionalFormatting sqref="B6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B12:B17">
    <cfRule type="colorScale" priority="2">
      <colorScale>
        <cfvo type="min"/>
        <cfvo type="percentile" val="50"/>
        <cfvo type="max"/>
        <color rgb="FFF4CCCC"/>
        <color rgb="FFFFF2CC"/>
        <color rgb="FFD9EAD3"/>
      </colorScale>
    </cfRule>
  </conditionalFormatting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00"/>
  <sheetViews>
    <sheetView workbookViewId="0">
      <selection activeCell="A1" sqref="A1"/>
    </sheetView>
  </sheetViews>
  <sheetFormatPr baseColWidth="8" defaultRowHeight="15"/>
  <cols>
    <col width="11" customWidth="1" style="50" min="1" max="1"/>
    <col width="30" customWidth="1" style="50" min="2" max="2"/>
    <col width="55" customWidth="1" style="50" min="3" max="3"/>
    <col width="12" customWidth="1" style="50" min="4" max="4"/>
    <col width="10" customWidth="1" style="50" min="5" max="5"/>
    <col width="14" customWidth="1" style="50" min="6" max="6"/>
    <col width="10" customWidth="1" style="50" min="7" max="7"/>
    <col width="45" customWidth="1" style="50" min="8" max="8"/>
    <col width="14" customWidth="1" style="50" min="9" max="9"/>
    <col width="2" customWidth="1" style="50" min="10" max="10"/>
  </cols>
  <sheetData>
    <row r="1">
      <c r="A1" s="34" t="inlineStr">
        <is>
          <t>ID</t>
        </is>
      </c>
      <c r="B1" s="34" t="inlineStr">
        <is>
          <t>Domain</t>
        </is>
      </c>
      <c r="C1" s="34" t="inlineStr">
        <is>
          <t>Câu hỏi đánh giá</t>
        </is>
      </c>
      <c r="D1" s="34" t="inlineStr">
        <is>
          <t>Mức (0-5)</t>
        </is>
      </c>
      <c r="E1" s="34" t="inlineStr">
        <is>
          <t>Trọng số</t>
        </is>
      </c>
      <c r="F1" s="34" t="inlineStr">
        <is>
          <t>Điểm quy đổi</t>
        </is>
      </c>
      <c r="G1" s="34" t="inlineStr">
        <is>
          <t>Gap tới L5</t>
        </is>
      </c>
      <c r="H1" s="34" t="inlineStr">
        <is>
          <t>Hành động gợi ý</t>
        </is>
      </c>
      <c r="I1" s="34" t="inlineStr">
        <is>
          <t>Mapping</t>
        </is>
      </c>
      <c r="J1" s="34" t="inlineStr">
        <is>
          <t>GapRank</t>
        </is>
      </c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>
      <c r="A2" s="38" t="inlineStr">
        <is>
          <t>GOV-01</t>
        </is>
      </c>
      <c r="B2" s="38" t="inlineStr">
        <is>
          <t>Governance &amp; Strategy</t>
        </is>
      </c>
      <c r="C2" s="38" t="inlineStr">
        <is>
          <t>Vai trò và trách nhiệm quản trị rủi ro CNTT đã được xác định, phê duyệt và truyền thông rõ ràng chưa?</t>
        </is>
      </c>
      <c r="D2" s="53" t="n"/>
      <c r="E2" s="38" t="n">
        <v>1</v>
      </c>
      <c r="F2" s="38">
        <f>IF(D2="","",D2*E2)</f>
        <v/>
      </c>
      <c r="G2" s="38">
        <f>IF(D2="","",5-D2)</f>
        <v/>
      </c>
      <c r="H2" s="38" t="inlineStr">
        <is>
          <t>Xác lập RACI và cơ chế phê duyệt/escalation cho IT risk.</t>
        </is>
      </c>
      <c r="I2" s="38" t="inlineStr">
        <is>
          <t>Governance</t>
        </is>
      </c>
      <c r="J2" s="38">
        <f>IF(G2="","",G2+ROW()/10000)</f>
        <v/>
      </c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</row>
    <row r="3">
      <c r="A3" s="38" t="inlineStr">
        <is>
          <t>GOV-02</t>
        </is>
      </c>
      <c r="B3" s="38" t="inlineStr">
        <is>
          <t>Governance &amp; Strategy</t>
        </is>
      </c>
      <c r="C3" s="38" t="inlineStr">
        <is>
          <t>Khẩu vị/ngưỡng chấp nhận rủi ro CNTT có được liên kết với mục tiêu kinh doanh và rủi ro doanh nghiệp không?</t>
        </is>
      </c>
      <c r="D3" s="53" t="n"/>
      <c r="E3" s="38" t="n">
        <v>1</v>
      </c>
      <c r="F3" s="38">
        <f>IF(D3="","",D3*E3)</f>
        <v/>
      </c>
      <c r="G3" s="38">
        <f>IF(D3="","",5-D3)</f>
        <v/>
      </c>
      <c r="H3" s="38" t="inlineStr">
        <is>
          <t>Xác định risk appetite/tolerance và liên kết với ERM.</t>
        </is>
      </c>
      <c r="I3" s="38" t="inlineStr">
        <is>
          <t>Governance</t>
        </is>
      </c>
      <c r="J3" s="38">
        <f>IF(G3="","",G3+ROW()/10000)</f>
        <v/>
      </c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</row>
    <row r="4">
      <c r="A4" s="38" t="inlineStr">
        <is>
          <t>GOV-03</t>
        </is>
      </c>
      <c r="B4" s="38" t="inlineStr">
        <is>
          <t>Governance &amp; Strategy</t>
        </is>
      </c>
      <c r="C4" s="38" t="inlineStr">
        <is>
          <t>Các quyết định đầu tư/thay đổi CNTT quan trọng có xem xét rủi ro trước khi phê duyệt không?</t>
        </is>
      </c>
      <c r="D4" s="53" t="n"/>
      <c r="E4" s="38" t="n">
        <v>1</v>
      </c>
      <c r="F4" s="38">
        <f>IF(D4="","",D4*E4)</f>
        <v/>
      </c>
      <c r="G4" s="38">
        <f>IF(D4="","",5-D4)</f>
        <v/>
      </c>
      <c r="H4" s="38" t="inlineStr">
        <is>
          <t>Bổ sung risk assessment vào investment/change gate.</t>
        </is>
      </c>
      <c r="I4" s="38" t="inlineStr">
        <is>
          <t>Governance</t>
        </is>
      </c>
      <c r="J4" s="38">
        <f>IF(G4="","",G4+ROW()/10000)</f>
        <v/>
      </c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</row>
    <row r="5">
      <c r="A5" s="38" t="inlineStr">
        <is>
          <t>GOV-04</t>
        </is>
      </c>
      <c r="B5" s="38" t="inlineStr">
        <is>
          <t>Governance &amp; Strategy</t>
        </is>
      </c>
      <c r="C5" s="38" t="inlineStr">
        <is>
          <t>Lãnh đạo có nhận được báo cáo định kỳ về các rủi ro CNTT trọng yếu, xu hướng và hành động xử lý không?</t>
        </is>
      </c>
      <c r="D5" s="53" t="n"/>
      <c r="E5" s="38" t="n">
        <v>1</v>
      </c>
      <c r="F5" s="38">
        <f>IF(D5="","",D5*E5)</f>
        <v/>
      </c>
      <c r="G5" s="38">
        <f>IF(D5="","",5-D5)</f>
        <v/>
      </c>
      <c r="H5" s="38" t="inlineStr">
        <is>
          <t>Thiết lập management risk dashboard và chu kỳ báo cáo.</t>
        </is>
      </c>
      <c r="I5" s="38" t="inlineStr">
        <is>
          <t>Governance</t>
        </is>
      </c>
      <c r="J5" s="38">
        <f>IF(G5="","",G5+ROW()/10000)</f>
        <v/>
      </c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</row>
    <row r="6">
      <c r="A6" s="38" t="inlineStr">
        <is>
          <t>GOV-05</t>
        </is>
      </c>
      <c r="B6" s="38" t="inlineStr">
        <is>
          <t>Governance &amp; Strategy</t>
        </is>
      </c>
      <c r="C6" s="38" t="inlineStr">
        <is>
          <t>Các chính sách, tiêu chuẩn và quy trình CNTT có owner, chu kỳ rà soát và cơ chế ngoại lệ rõ ràng không?</t>
        </is>
      </c>
      <c r="D6" s="53" t="n"/>
      <c r="E6" s="38" t="n">
        <v>1</v>
      </c>
      <c r="F6" s="38">
        <f>IF(D6="","",D6*E6)</f>
        <v/>
      </c>
      <c r="G6" s="38">
        <f>IF(D6="","",5-D6)</f>
        <v/>
      </c>
      <c r="H6" s="38" t="inlineStr">
        <is>
          <t>Chuẩn hóa policy lifecycle, owner và exception management.</t>
        </is>
      </c>
      <c r="I6" s="38" t="inlineStr">
        <is>
          <t>Governance</t>
        </is>
      </c>
      <c r="J6" s="38">
        <f>IF(G6="","",G6+ROW()/10000)</f>
        <v/>
      </c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</row>
    <row r="7">
      <c r="A7" s="38" t="inlineStr">
        <is>
          <t>GOV-06</t>
        </is>
      </c>
      <c r="B7" s="38" t="inlineStr">
        <is>
          <t>Governance &amp; Strategy</t>
        </is>
      </c>
      <c r="C7" s="38" t="inlineStr">
        <is>
          <t>Rủi ro từ công nghệ mới (cloud, AI, API, automation...) có được đưa vào cơ chế governance hiện hữu không?</t>
        </is>
      </c>
      <c r="D7" s="53" t="n"/>
      <c r="E7" s="38" t="n">
        <v>1</v>
      </c>
      <c r="F7" s="38">
        <f>IF(D7="","",D7*E7)</f>
        <v/>
      </c>
      <c r="G7" s="38">
        <f>IF(D7="","",5-D7)</f>
        <v/>
      </c>
      <c r="H7" s="38" t="inlineStr">
        <is>
          <t>Mở rộng technology risk governance cho công nghệ mới.</t>
        </is>
      </c>
      <c r="I7" s="38" t="inlineStr">
        <is>
          <t>Governance</t>
        </is>
      </c>
      <c r="J7" s="38">
        <f>IF(G7="","",G7+ROW()/10000)</f>
        <v/>
      </c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</row>
    <row r="8">
      <c r="A8" s="38" t="inlineStr">
        <is>
          <t>RSK-01</t>
        </is>
      </c>
      <c r="B8" s="38" t="inlineStr">
        <is>
          <t>Risk Management</t>
        </is>
      </c>
      <c r="C8" s="38" t="inlineStr">
        <is>
          <t>Tổ chức có phương pháp thống nhất để nhận diện, phân tích, đánh giá và xử lý rủi ro CNTT không?</t>
        </is>
      </c>
      <c r="D8" s="53" t="n"/>
      <c r="E8" s="38" t="n">
        <v>1</v>
      </c>
      <c r="F8" s="38">
        <f>IF(D8="","",D8*E8)</f>
        <v/>
      </c>
      <c r="G8" s="38">
        <f>IF(D8="","",5-D8)</f>
        <v/>
      </c>
      <c r="H8" s="38" t="inlineStr">
        <is>
          <t>Ban hành IT risk methodology và tiêu chí đánh giá thống nhất.</t>
        </is>
      </c>
      <c r="I8" s="38" t="inlineStr">
        <is>
          <t>Risk</t>
        </is>
      </c>
      <c r="J8" s="38">
        <f>IF(G8="","",G8+ROW()/10000)</f>
        <v/>
      </c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</row>
    <row r="9">
      <c r="A9" s="38" t="inlineStr">
        <is>
          <t>RSK-02</t>
        </is>
      </c>
      <c r="B9" s="38" t="inlineStr">
        <is>
          <t>Risk Management</t>
        </is>
      </c>
      <c r="C9" s="38" t="inlineStr">
        <is>
          <t>Risk register CNTT có owner, mức rủi ro, biện pháp xử lý, thời hạn và trạng thái cập nhật không?</t>
        </is>
      </c>
      <c r="D9" s="53" t="n"/>
      <c r="E9" s="38" t="n">
        <v>1</v>
      </c>
      <c r="F9" s="38">
        <f>IF(D9="","",D9*E9)</f>
        <v/>
      </c>
      <c r="G9" s="38">
        <f>IF(D9="","",5-D9)</f>
        <v/>
      </c>
      <c r="H9" s="38" t="inlineStr">
        <is>
          <t>Chuẩn hóa IT risk register với owner/action/due date.</t>
        </is>
      </c>
      <c r="I9" s="38" t="inlineStr">
        <is>
          <t>Risk</t>
        </is>
      </c>
      <c r="J9" s="38">
        <f>IF(G9="","",G9+ROW()/10000)</f>
        <v/>
      </c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</row>
    <row r="10">
      <c r="A10" s="38" t="inlineStr">
        <is>
          <t>RSK-03</t>
        </is>
      </c>
      <c r="B10" s="38" t="inlineStr">
        <is>
          <t>Risk Management</t>
        </is>
      </c>
      <c r="C10" s="38" t="inlineStr">
        <is>
          <t>Rủi ro CNTT có được đánh giá theo tác động đến dịch vụ/quy trình kinh doanh thay vì chỉ theo tài sản kỹ thuật không?</t>
        </is>
      </c>
      <c r="D10" s="53" t="n"/>
      <c r="E10" s="38" t="n">
        <v>1</v>
      </c>
      <c r="F10" s="38">
        <f>IF(D10="","",D10*E10)</f>
        <v/>
      </c>
      <c r="G10" s="38">
        <f>IF(D10="","",5-D10)</f>
        <v/>
      </c>
      <c r="H10" s="38" t="inlineStr">
        <is>
          <t>Ánh xạ risk với business service/process và impact.</t>
        </is>
      </c>
      <c r="I10" s="38" t="inlineStr">
        <is>
          <t>Risk</t>
        </is>
      </c>
      <c r="J10" s="38">
        <f>IF(G10="","",G10+ROW()/10000)</f>
        <v/>
      </c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</row>
    <row r="11">
      <c r="A11" s="38" t="inlineStr">
        <is>
          <t>RSK-04</t>
        </is>
      </c>
      <c r="B11" s="38" t="inlineStr">
        <is>
          <t>Risk Management</t>
        </is>
      </c>
      <c r="C11" s="38" t="inlineStr">
        <is>
          <t>Các rủi ro vượt ngưỡng có cơ chế escalation, acceptance và phê duyệt đúng thẩm quyền không?</t>
        </is>
      </c>
      <c r="D11" s="53" t="n"/>
      <c r="E11" s="38" t="n">
        <v>1</v>
      </c>
      <c r="F11" s="38">
        <f>IF(D11="","",D11*E11)</f>
        <v/>
      </c>
      <c r="G11" s="38">
        <f>IF(D11="","",5-D11)</f>
        <v/>
      </c>
      <c r="H11" s="38" t="inlineStr">
        <is>
          <t>Thiết lập risk acceptance/escalation workflow.</t>
        </is>
      </c>
      <c r="I11" s="38" t="inlineStr">
        <is>
          <t>Risk</t>
        </is>
      </c>
      <c r="J11" s="38">
        <f>IF(G11="","",G11+ROW()/10000)</f>
        <v/>
      </c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</row>
    <row r="12">
      <c r="A12" s="38" t="inlineStr">
        <is>
          <t>RSK-05</t>
        </is>
      </c>
      <c r="B12" s="38" t="inlineStr">
        <is>
          <t>Risk Management</t>
        </is>
      </c>
      <c r="C12" s="38" t="inlineStr">
        <is>
          <t>KRI/KPI hoặc dữ liệu vận hành có được sử dụng để theo dõi sự thay đổi của rủi ro không?</t>
        </is>
      </c>
      <c r="D12" s="53" t="n"/>
      <c r="E12" s="38" t="n">
        <v>1</v>
      </c>
      <c r="F12" s="38">
        <f>IF(D12="","",D12*E12)</f>
        <v/>
      </c>
      <c r="G12" s="38">
        <f>IF(D12="","",5-D12)</f>
        <v/>
      </c>
      <c r="H12" s="38" t="inlineStr">
        <is>
          <t>Xây dựng KRI gắn với top risks và ngưỡng cảnh báo.</t>
        </is>
      </c>
      <c r="I12" s="38" t="inlineStr">
        <is>
          <t>Risk</t>
        </is>
      </c>
      <c r="J12" s="38">
        <f>IF(G12="","",G12+ROW()/10000)</f>
        <v/>
      </c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</row>
    <row r="13">
      <c r="A13" s="38" t="inlineStr">
        <is>
          <t>RSK-06</t>
        </is>
      </c>
      <c r="B13" s="38" t="inlineStr">
        <is>
          <t>Risk Management</t>
        </is>
      </c>
      <c r="C13" s="38" t="inlineStr">
        <is>
          <t>Các sự cố, near-miss, audit finding và thay đổi môi trường có được dùng để cập nhật risk assessment không?</t>
        </is>
      </c>
      <c r="D13" s="53" t="n"/>
      <c r="E13" s="38" t="n">
        <v>1</v>
      </c>
      <c r="F13" s="38">
        <f>IF(D13="","",D13*E13)</f>
        <v/>
      </c>
      <c r="G13" s="38">
        <f>IF(D13="","",5-D13)</f>
        <v/>
      </c>
      <c r="H13" s="38" t="inlineStr">
        <is>
          <t>Thiết lập trigger-based risk reassessment.</t>
        </is>
      </c>
      <c r="I13" s="38" t="inlineStr">
        <is>
          <t>Risk</t>
        </is>
      </c>
      <c r="J13" s="38">
        <f>IF(G13="","",G13+ROW()/10000)</f>
        <v/>
      </c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</row>
    <row r="14">
      <c r="A14" s="38" t="inlineStr">
        <is>
          <t>ARC-01</t>
        </is>
      </c>
      <c r="B14" s="38" t="inlineStr">
        <is>
          <t>Assets, Architecture &amp; Dependency</t>
        </is>
      </c>
      <c r="C14" s="38" t="inlineStr">
        <is>
          <t>Tổ chức có inventory đáng tin cậy về tài sản, hệ thống, ứng dụng và các thành phần CNTT trọng yếu không?</t>
        </is>
      </c>
      <c r="D14" s="53" t="n"/>
      <c r="E14" s="38" t="n">
        <v>1</v>
      </c>
      <c r="F14" s="38">
        <f>IF(D14="","",D14*E14)</f>
        <v/>
      </c>
      <c r="G14" s="38">
        <f>IF(D14="","",5-D14)</f>
        <v/>
      </c>
      <c r="H14" s="38" t="inlineStr">
        <is>
          <t>Nâng chất lượng asset/CI inventory và ownership.</t>
        </is>
      </c>
      <c r="I14" s="38" t="inlineStr">
        <is>
          <t>Identify</t>
        </is>
      </c>
      <c r="J14" s="38">
        <f>IF(G14="","",G14+ROW()/10000)</f>
        <v/>
      </c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</row>
    <row r="15">
      <c r="A15" s="38" t="inlineStr">
        <is>
          <t>ARC-02</t>
        </is>
      </c>
      <c r="B15" s="38" t="inlineStr">
        <is>
          <t>Assets, Architecture &amp; Dependency</t>
        </is>
      </c>
      <c r="C15" s="38" t="inlineStr">
        <is>
          <t>Các dịch vụ kinh doanh trọng yếu có được ánh xạ tới ứng dụng, hạ tầng, dữ liệu và bên thứ ba phụ thuộc không?</t>
        </is>
      </c>
      <c r="D15" s="53" t="n"/>
      <c r="E15" s="38" t="n">
        <v>1</v>
      </c>
      <c r="F15" s="38">
        <f>IF(D15="","",D15*E15)</f>
        <v/>
      </c>
      <c r="G15" s="38">
        <f>IF(D15="","",5-D15)</f>
        <v/>
      </c>
      <c r="H15" s="38" t="inlineStr">
        <is>
          <t>Thực hiện service/dependency mapping cho critical services.</t>
        </is>
      </c>
      <c r="I15" s="38" t="inlineStr">
        <is>
          <t>Identify</t>
        </is>
      </c>
      <c r="J15" s="38">
        <f>IF(G15="","",G15+ROW()/10000)</f>
        <v/>
      </c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</row>
    <row r="16">
      <c r="A16" s="38" t="inlineStr">
        <is>
          <t>ARC-03</t>
        </is>
      </c>
      <c r="B16" s="38" t="inlineStr">
        <is>
          <t>Assets, Architecture &amp; Dependency</t>
        </is>
      </c>
      <c r="C16" s="38" t="inlineStr">
        <is>
          <t>Criticality của hệ thống/tài sản có được phân loại dựa trên tác động kinh doanh không?</t>
        </is>
      </c>
      <c r="D16" s="53" t="n"/>
      <c r="E16" s="38" t="n">
        <v>1</v>
      </c>
      <c r="F16" s="38">
        <f>IF(D16="","",D16*E16)</f>
        <v/>
      </c>
      <c r="G16" s="38">
        <f>IF(D16="","",5-D16)</f>
        <v/>
      </c>
      <c r="H16" s="38" t="inlineStr">
        <is>
          <t>Thiết lập business-driven criticality classification.</t>
        </is>
      </c>
      <c r="I16" s="38" t="inlineStr">
        <is>
          <t>Identify</t>
        </is>
      </c>
      <c r="J16" s="38">
        <f>IF(G16="","",G16+ROW()/10000)</f>
        <v/>
      </c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</row>
    <row r="17">
      <c r="A17" s="38" t="inlineStr">
        <is>
          <t>ARC-04</t>
        </is>
      </c>
      <c r="B17" s="38" t="inlineStr">
        <is>
          <t>Assets, Architecture &amp; Dependency</t>
        </is>
      </c>
      <c r="C17" s="38" t="inlineStr">
        <is>
          <t>Rủi ro EOS/EOL, technical debt và công nghệ không còn hỗ trợ có được nhận diện và theo dõi không?</t>
        </is>
      </c>
      <c r="D17" s="53" t="n"/>
      <c r="E17" s="38" t="n">
        <v>1</v>
      </c>
      <c r="F17" s="38">
        <f>IF(D17="","",D17*E17)</f>
        <v/>
      </c>
      <c r="G17" s="38">
        <f>IF(D17="","",5-D17)</f>
        <v/>
      </c>
      <c r="H17" s="38" t="inlineStr">
        <is>
          <t>Lập technology lifecycle/EOS-EOL risk register.</t>
        </is>
      </c>
      <c r="I17" s="38" t="inlineStr">
        <is>
          <t>Identify</t>
        </is>
      </c>
      <c r="J17" s="38">
        <f>IF(G17="","",G17+ROW()/10000)</f>
        <v/>
      </c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</row>
    <row r="18">
      <c r="A18" s="38" t="inlineStr">
        <is>
          <t>ARC-05</t>
        </is>
      </c>
      <c r="B18" s="38" t="inlineStr">
        <is>
          <t>Assets, Architecture &amp; Dependency</t>
        </is>
      </c>
      <c r="C18" s="38" t="inlineStr">
        <is>
          <t>Kiến trúc và các thay đổi lớn có được review về security, resilience và concentration risk không?</t>
        </is>
      </c>
      <c r="D18" s="53" t="n"/>
      <c r="E18" s="38" t="n">
        <v>1</v>
      </c>
      <c r="F18" s="38">
        <f>IF(D18="","",D18*E18)</f>
        <v/>
      </c>
      <c r="G18" s="38">
        <f>IF(D18="","",5-D18)</f>
        <v/>
      </c>
      <c r="H18" s="38" t="inlineStr">
        <is>
          <t>Thiết lập architecture risk review gate.</t>
        </is>
      </c>
      <c r="I18" s="38" t="inlineStr">
        <is>
          <t>Identify</t>
        </is>
      </c>
      <c r="J18" s="38">
        <f>IF(G18="","",G18+ROW()/10000)</f>
        <v/>
      </c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</row>
    <row r="19">
      <c r="A19" s="38" t="inlineStr">
        <is>
          <t>ARC-06</t>
        </is>
      </c>
      <c r="B19" s="38" t="inlineStr">
        <is>
          <t>Assets, Architecture &amp; Dependency</t>
        </is>
      </c>
      <c r="C19" s="38" t="inlineStr">
        <is>
          <t>Dữ liệu quan trọng có owner, phân loại, luồng dữ liệu và yêu cầu bảo vệ rõ ràng không?</t>
        </is>
      </c>
      <c r="D19" s="53" t="n"/>
      <c r="E19" s="38" t="n">
        <v>1</v>
      </c>
      <c r="F19" s="38">
        <f>IF(D19="","",D19*E19)</f>
        <v/>
      </c>
      <c r="G19" s="38">
        <f>IF(D19="","",5-D19)</f>
        <v/>
      </c>
      <c r="H19" s="38" t="inlineStr">
        <is>
          <t>Hoàn thiện data ownership/classification/data-flow mapping.</t>
        </is>
      </c>
      <c r="I19" s="38" t="inlineStr">
        <is>
          <t>Identify</t>
        </is>
      </c>
      <c r="J19" s="38">
        <f>IF(G19="","",G19+ROW()/10000)</f>
        <v/>
      </c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</row>
    <row r="20">
      <c r="A20" s="38" t="inlineStr">
        <is>
          <t>OPS-01</t>
        </is>
      </c>
      <c r="B20" s="38" t="inlineStr">
        <is>
          <t>Controls &amp; Secure Operations</t>
        </is>
      </c>
      <c r="C20" s="38" t="inlineStr">
        <is>
          <t>Các control trọng yếu có control owner, mục tiêu kiểm soát và bằng chứng thực hiện rõ ràng không?</t>
        </is>
      </c>
      <c r="D20" s="53" t="n"/>
      <c r="E20" s="38" t="n">
        <v>1</v>
      </c>
      <c r="F20" s="38">
        <f>IF(D20="","",D20*E20)</f>
        <v/>
      </c>
      <c r="G20" s="38">
        <f>IF(D20="","",5-D20)</f>
        <v/>
      </c>
      <c r="H20" s="38" t="inlineStr">
        <is>
          <t>Xây dựng Risk–Control–Evidence matrix.</t>
        </is>
      </c>
      <c r="I20" s="38" t="inlineStr">
        <is>
          <t>Protect</t>
        </is>
      </c>
      <c r="J20" s="38">
        <f>IF(G20="","",G20+ROW()/10000)</f>
        <v/>
      </c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</row>
    <row r="21">
      <c r="A21" s="38" t="inlineStr">
        <is>
          <t>OPS-02</t>
        </is>
      </c>
      <c r="B21" s="38" t="inlineStr">
        <is>
          <t>Controls &amp; Secure Operations</t>
        </is>
      </c>
      <c r="C21" s="38" t="inlineStr">
        <is>
          <t>Quản lý danh tính, quyền truy cập và đặc quyền có được kiểm soát theo nguyên tắc least privilege và review định kỳ không?</t>
        </is>
      </c>
      <c r="D21" s="53" t="n"/>
      <c r="E21" s="38" t="n">
        <v>1</v>
      </c>
      <c r="F21" s="38">
        <f>IF(D21="","",D21*E21)</f>
        <v/>
      </c>
      <c r="G21" s="38">
        <f>IF(D21="","",5-D21)</f>
        <v/>
      </c>
      <c r="H21" s="38" t="inlineStr">
        <is>
          <t>Tăng cường IAM/PAM và periodic access review.</t>
        </is>
      </c>
      <c r="I21" s="38" t="inlineStr">
        <is>
          <t>Protect</t>
        </is>
      </c>
      <c r="J21" s="38">
        <f>IF(G21="","",G21+ROW()/10000)</f>
        <v/>
      </c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</row>
    <row r="22">
      <c r="A22" s="38" t="inlineStr">
        <is>
          <t>OPS-03</t>
        </is>
      </c>
      <c r="B22" s="38" t="inlineStr">
        <is>
          <t>Controls &amp; Secure Operations</t>
        </is>
      </c>
      <c r="C22" s="38" t="inlineStr">
        <is>
          <t>Vulnerability, patch và configuration management có SLA dựa trên mức rủi ro và được theo dõi đến khi đóng không?</t>
        </is>
      </c>
      <c r="D22" s="53" t="n"/>
      <c r="E22" s="38" t="n">
        <v>1</v>
      </c>
      <c r="F22" s="38">
        <f>IF(D22="","",D22*E22)</f>
        <v/>
      </c>
      <c r="G22" s="38">
        <f>IF(D22="","",5-D22)</f>
        <v/>
      </c>
      <c r="H22" s="38" t="inlineStr">
        <is>
          <t>Áp dụng risk-based remediation SLA và exception tracking.</t>
        </is>
      </c>
      <c r="I22" s="38" t="inlineStr">
        <is>
          <t>Protect</t>
        </is>
      </c>
      <c r="J22" s="38">
        <f>IF(G22="","",G22+ROW()/10000)</f>
        <v/>
      </c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</row>
    <row r="23">
      <c r="A23" s="38" t="inlineStr">
        <is>
          <t>OPS-04</t>
        </is>
      </c>
      <c r="B23" s="38" t="inlineStr">
        <is>
          <t>Controls &amp; Secure Operations</t>
        </is>
      </c>
      <c r="C23" s="38" t="inlineStr">
        <is>
          <t>Logging, monitoring và alerting có bao phủ các hệ thống trọng yếu và hỗ trợ phát hiện bất thường kịp thời không?</t>
        </is>
      </c>
      <c r="D23" s="53" t="n"/>
      <c r="E23" s="38" t="n">
        <v>1</v>
      </c>
      <c r="F23" s="38">
        <f>IF(D23="","",D23*E23)</f>
        <v/>
      </c>
      <c r="G23" s="38">
        <f>IF(D23="","",5-D23)</f>
        <v/>
      </c>
      <c r="H23" s="38" t="inlineStr">
        <is>
          <t>Rà soát monitoring coverage và use-case ưu tiên.</t>
        </is>
      </c>
      <c r="I23" s="38" t="inlineStr">
        <is>
          <t>Detect</t>
        </is>
      </c>
      <c r="J23" s="38">
        <f>IF(G23="","",G23+ROW()/10000)</f>
        <v/>
      </c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</row>
    <row r="24">
      <c r="A24" s="38" t="inlineStr">
        <is>
          <t>OPS-05</t>
        </is>
      </c>
      <c r="B24" s="38" t="inlineStr">
        <is>
          <t>Controls &amp; Secure Operations</t>
        </is>
      </c>
      <c r="C24" s="38" t="inlineStr">
        <is>
          <t>Change/release management có kiểm soát testing, segregation, rollback và emergency change không?</t>
        </is>
      </c>
      <c r="D24" s="53" t="n"/>
      <c r="E24" s="38" t="n">
        <v>1</v>
      </c>
      <c r="F24" s="38">
        <f>IF(D24="","",D24*E24)</f>
        <v/>
      </c>
      <c r="G24" s="38">
        <f>IF(D24="","",5-D24)</f>
        <v/>
      </c>
      <c r="H24" s="38" t="inlineStr">
        <is>
          <t>Tăng cường change control, rollback và emergency governance.</t>
        </is>
      </c>
      <c r="I24" s="38" t="inlineStr">
        <is>
          <t>Protect</t>
        </is>
      </c>
      <c r="J24" s="38">
        <f>IF(G24="","",G24+ROW()/10000)</f>
        <v/>
      </c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</row>
    <row r="25">
      <c r="A25" s="38" t="inlineStr">
        <is>
          <t>OPS-06</t>
        </is>
      </c>
      <c r="B25" s="38" t="inlineStr">
        <is>
          <t>Controls &amp; Secure Operations</t>
        </is>
      </c>
      <c r="C25" s="38" t="inlineStr">
        <is>
          <t>Control effectiveness có được kiểm tra bằng dữ liệu/bằng chứng thay vì chỉ xác nhận tuân thủ trên giấy không?</t>
        </is>
      </c>
      <c r="D25" s="53" t="n"/>
      <c r="E25" s="38" t="n">
        <v>1</v>
      </c>
      <c r="F25" s="38">
        <f>IF(D25="","",D25*E25)</f>
        <v/>
      </c>
      <c r="G25" s="38">
        <f>IF(D25="","",5-D25)</f>
        <v/>
      </c>
      <c r="H25" s="38" t="inlineStr">
        <is>
          <t>Thiết lập evidence-based control testing.</t>
        </is>
      </c>
      <c r="I25" s="38" t="inlineStr">
        <is>
          <t>Protect</t>
        </is>
      </c>
      <c r="J25" s="38">
        <f>IF(G25="","",G25+ROW()/10000)</f>
        <v/>
      </c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</row>
    <row r="26">
      <c r="A26" s="38" t="inlineStr">
        <is>
          <t>RES-01</t>
        </is>
      </c>
      <c r="B26" s="38" t="inlineStr">
        <is>
          <t>Resilience &amp; Response</t>
        </is>
      </c>
      <c r="C26" s="38" t="inlineStr">
        <is>
          <t>BIA đã xác định critical services/processes, impact, MTPD/RTO/RPO và dependency chưa?</t>
        </is>
      </c>
      <c r="D26" s="53" t="n"/>
      <c r="E26" s="38" t="n">
        <v>1</v>
      </c>
      <c r="F26" s="38">
        <f>IF(D26="","",D26*E26)</f>
        <v/>
      </c>
      <c r="G26" s="38">
        <f>IF(D26="","",5-D26)</f>
        <v/>
      </c>
      <c r="H26" s="38" t="inlineStr">
        <is>
          <t>Cập nhật BIA và recovery objectives theo critical service.</t>
        </is>
      </c>
      <c r="I26" s="38" t="inlineStr">
        <is>
          <t>Recover</t>
        </is>
      </c>
      <c r="J26" s="38">
        <f>IF(G26="","",G26+ROW()/10000)</f>
        <v/>
      </c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</row>
    <row r="27">
      <c r="A27" s="38" t="inlineStr">
        <is>
          <t>RES-02</t>
        </is>
      </c>
      <c r="B27" s="38" t="inlineStr">
        <is>
          <t>Resilience &amp; Response</t>
        </is>
      </c>
      <c r="C27" s="38" t="inlineStr">
        <is>
          <t>Chiến lược BCP/DR có đáp ứng RTO/RPO và các kịch bản mất site, mất hạ tầng, cyber incident không?</t>
        </is>
      </c>
      <c r="D27" s="53" t="n"/>
      <c r="E27" s="38" t="n">
        <v>1</v>
      </c>
      <c r="F27" s="38">
        <f>IF(D27="","",D27*E27)</f>
        <v/>
      </c>
      <c r="G27" s="38">
        <f>IF(D27="","",5-D27)</f>
        <v/>
      </c>
      <c r="H27" s="38" t="inlineStr">
        <is>
          <t>Đối chiếu recovery strategy với BIA và scenario set.</t>
        </is>
      </c>
      <c r="I27" s="38" t="inlineStr">
        <is>
          <t>Recover</t>
        </is>
      </c>
      <c r="J27" s="38">
        <f>IF(G27="","",G27+ROW()/10000)</f>
        <v/>
      </c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</row>
    <row r="28">
      <c r="A28" s="38" t="inlineStr">
        <is>
          <t>RES-03</t>
        </is>
      </c>
      <c r="B28" s="38" t="inlineStr">
        <is>
          <t>Resilience &amp; Response</t>
        </is>
      </c>
      <c r="C28" s="38" t="inlineStr">
        <is>
          <t>DR/BCP plan có runbook, vai trò, contact, prerequisite và decision point rõ ràng không?</t>
        </is>
      </c>
      <c r="D28" s="53" t="n"/>
      <c r="E28" s="38" t="n">
        <v>1</v>
      </c>
      <c r="F28" s="38">
        <f>IF(D28="","",D28*E28)</f>
        <v/>
      </c>
      <c r="G28" s="38">
        <f>IF(D28="","",5-D28)</f>
        <v/>
      </c>
      <c r="H28" s="38" t="inlineStr">
        <is>
          <t>Chuẩn hóa executable recovery runbook và RACI.</t>
        </is>
      </c>
      <c r="I28" s="38" t="inlineStr">
        <is>
          <t>Recover</t>
        </is>
      </c>
      <c r="J28" s="38">
        <f>IF(G28="","",G28+ROW()/10000)</f>
        <v/>
      </c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</row>
    <row r="29">
      <c r="A29" s="38" t="inlineStr">
        <is>
          <t>RES-04</t>
        </is>
      </c>
      <c r="B29" s="38" t="inlineStr">
        <is>
          <t>Resilience &amp; Response</t>
        </is>
      </c>
      <c r="C29" s="38" t="inlineStr">
        <is>
          <t>Các bài test/diễn tập có end-to-end, có bằng chứng, đo thời gian và theo dõi issue đến khi đóng không?</t>
        </is>
      </c>
      <c r="D29" s="53" t="n"/>
      <c r="E29" s="38" t="n">
        <v>1</v>
      </c>
      <c r="F29" s="38">
        <f>IF(D29="","",D29*E29)</f>
        <v/>
      </c>
      <c r="G29" s="38">
        <f>IF(D29="","",5-D29)</f>
        <v/>
      </c>
      <c r="H29" s="38" t="inlineStr">
        <is>
          <t>Thiết kế exercise evidence pack và closure tracking.</t>
        </is>
      </c>
      <c r="I29" s="38" t="inlineStr">
        <is>
          <t>Recover</t>
        </is>
      </c>
      <c r="J29" s="38">
        <f>IF(G29="","",G29+ROW()/10000)</f>
        <v/>
      </c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</row>
    <row r="30">
      <c r="A30" s="38" t="inlineStr">
        <is>
          <t>RES-05</t>
        </is>
      </c>
      <c r="B30" s="38" t="inlineStr">
        <is>
          <t>Resilience &amp; Response</t>
        </is>
      </c>
      <c r="C30" s="38" t="inlineStr">
        <is>
          <t>Incident response có phân loại, escalation, communication và phối hợp với BCP/DR rõ ràng không?</t>
        </is>
      </c>
      <c r="D30" s="53" t="n"/>
      <c r="E30" s="38" t="n">
        <v>1</v>
      </c>
      <c r="F30" s="38">
        <f>IF(D30="","",D30*E30)</f>
        <v/>
      </c>
      <c r="G30" s="38">
        <f>IF(D30="","",5-D30)</f>
        <v/>
      </c>
      <c r="H30" s="38" t="inlineStr">
        <is>
          <t>Liên kết incident response với crisis/BCP/DR governance.</t>
        </is>
      </c>
      <c r="I30" s="38" t="inlineStr">
        <is>
          <t>Respond</t>
        </is>
      </c>
      <c r="J30" s="38">
        <f>IF(G30="","",G30+ROW()/10000)</f>
        <v/>
      </c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</row>
    <row r="31">
      <c r="A31" s="38" t="inlineStr">
        <is>
          <t>RES-06</t>
        </is>
      </c>
      <c r="B31" s="38" t="inlineStr">
        <is>
          <t>Resilience &amp; Response</t>
        </is>
      </c>
      <c r="C31" s="38" t="inlineStr">
        <is>
          <t>Sau sự cố/diễn tập có lessons learned và cập nhật control, risk, plan, architecture không?</t>
        </is>
      </c>
      <c r="D31" s="53" t="n"/>
      <c r="E31" s="38" t="n">
        <v>1</v>
      </c>
      <c r="F31" s="38">
        <f>IF(D31="","",D31*E31)</f>
        <v/>
      </c>
      <c r="G31" s="38">
        <f>IF(D31="","",5-D31)</f>
        <v/>
      </c>
      <c r="H31" s="38" t="inlineStr">
        <is>
          <t>Thiết lập post-event review và feedback loop.</t>
        </is>
      </c>
      <c r="I31" s="38" t="inlineStr">
        <is>
          <t>Respond</t>
        </is>
      </c>
      <c r="J31" s="38">
        <f>IF(G31="","",G31+ROW()/10000)</f>
        <v/>
      </c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</row>
    <row r="32">
      <c r="A32" s="38" t="inlineStr">
        <is>
          <t>ASS-01</t>
        </is>
      </c>
      <c r="B32" s="38" t="inlineStr">
        <is>
          <t>Assurance, Third Party &amp; Improvement</t>
        </is>
      </c>
      <c r="C32" s="38" t="inlineStr">
        <is>
          <t>Rủi ro nhà cung cấp/cloud/outsourcing có được đánh giá trước ký kết và giám sát trong vòng đời hợp đồng không?</t>
        </is>
      </c>
      <c r="D32" s="53" t="n"/>
      <c r="E32" s="38" t="n">
        <v>1</v>
      </c>
      <c r="F32" s="38">
        <f>IF(D32="","",D32*E32)</f>
        <v/>
      </c>
      <c r="G32" s="38">
        <f>IF(D32="","",5-D32)</f>
        <v/>
      </c>
      <c r="H32" s="38" t="inlineStr">
        <is>
          <t>Thiết lập third-party technology risk lifecycle.</t>
        </is>
      </c>
      <c r="I32" s="38" t="inlineStr">
        <is>
          <t>Governance</t>
        </is>
      </c>
      <c r="J32" s="38">
        <f>IF(G32="","",G32+ROW()/10000)</f>
        <v/>
      </c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</row>
    <row r="33">
      <c r="A33" s="38" t="inlineStr">
        <is>
          <t>ASS-02</t>
        </is>
      </c>
      <c r="B33" s="38" t="inlineStr">
        <is>
          <t>Assurance, Third Party &amp; Improvement</t>
        </is>
      </c>
      <c r="C33" s="38" t="inlineStr">
        <is>
          <t>Hợp đồng với bên thứ ba có yêu cầu phù hợp về security, resilience, audit, incident và exit không?</t>
        </is>
      </c>
      <c r="D33" s="53" t="n"/>
      <c r="E33" s="38" t="n">
        <v>1</v>
      </c>
      <c r="F33" s="38">
        <f>IF(D33="","",D33*E33)</f>
        <v/>
      </c>
      <c r="G33" s="38">
        <f>IF(D33="","",5-D33)</f>
        <v/>
      </c>
      <c r="H33" s="38" t="inlineStr">
        <is>
          <t>Chuẩn hóa technology risk clauses và exit requirements.</t>
        </is>
      </c>
      <c r="I33" s="38" t="inlineStr">
        <is>
          <t>Governance</t>
        </is>
      </c>
      <c r="J33" s="38">
        <f>IF(G33="","",G33+ROW()/10000)</f>
        <v/>
      </c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</row>
    <row r="34">
      <c r="A34" s="38" t="inlineStr">
        <is>
          <t>ASS-03</t>
        </is>
      </c>
      <c r="B34" s="38" t="inlineStr">
        <is>
          <t>Assurance, Third Party &amp; Improvement</t>
        </is>
      </c>
      <c r="C34" s="38" t="inlineStr">
        <is>
          <t>Audit finding/control deficiency có owner, root cause, due date và validation khi đóng không?</t>
        </is>
      </c>
      <c r="D34" s="53" t="n"/>
      <c r="E34" s="38" t="n">
        <v>1</v>
      </c>
      <c r="F34" s="38">
        <f>IF(D34="","",D34*E34)</f>
        <v/>
      </c>
      <c r="G34" s="38">
        <f>IF(D34="","",5-D34)</f>
        <v/>
      </c>
      <c r="H34" s="38" t="inlineStr">
        <is>
          <t>Chuẩn hóa issue remediation và closure validation.</t>
        </is>
      </c>
      <c r="I34" s="38" t="inlineStr">
        <is>
          <t>Assurance</t>
        </is>
      </c>
      <c r="J34" s="38">
        <f>IF(G34="","",G34+ROW()/10000)</f>
        <v/>
      </c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</row>
    <row r="35">
      <c r="A35" s="38" t="inlineStr">
        <is>
          <t>ASS-04</t>
        </is>
      </c>
      <c r="B35" s="38" t="inlineStr">
        <is>
          <t>Assurance, Third Party &amp; Improvement</t>
        </is>
      </c>
      <c r="C35" s="38" t="inlineStr">
        <is>
          <t>Có cơ chế độc lập hoặc tuyến kiểm soát phù hợp để challenge và assurance đối với IT risk/control không?</t>
        </is>
      </c>
      <c r="D35" s="53" t="n"/>
      <c r="E35" s="38" t="n">
        <v>1</v>
      </c>
      <c r="F35" s="38">
        <f>IF(D35="","",D35*E35)</f>
        <v/>
      </c>
      <c r="G35" s="38">
        <f>IF(D35="","",5-D35)</f>
        <v/>
      </c>
      <c r="H35" s="38" t="inlineStr">
        <is>
          <t>Xác lập independent challenge/assurance theo mô hình tuyến.</t>
        </is>
      </c>
      <c r="I35" s="38" t="inlineStr">
        <is>
          <t>Assurance</t>
        </is>
      </c>
      <c r="J35" s="38">
        <f>IF(G35="","",G35+ROW()/10000)</f>
        <v/>
      </c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</row>
    <row r="36">
      <c r="A36" s="38" t="inlineStr">
        <is>
          <t>ASS-05</t>
        </is>
      </c>
      <c r="B36" s="38" t="inlineStr">
        <is>
          <t>Assurance, Third Party &amp; Improvement</t>
        </is>
      </c>
      <c r="C36" s="38" t="inlineStr">
        <is>
          <t>Dữ liệu risk/control/evidence có đủ truy vết để phục vụ audit, regulator và management decision không?</t>
        </is>
      </c>
      <c r="D36" s="53" t="n"/>
      <c r="E36" s="38" t="n">
        <v>1</v>
      </c>
      <c r="F36" s="38">
        <f>IF(D36="","",D36*E36)</f>
        <v/>
      </c>
      <c r="G36" s="38">
        <f>IF(D36="","",5-D36)</f>
        <v/>
      </c>
      <c r="H36" s="38" t="inlineStr">
        <is>
          <t>Thiết kế evidence repository và traceability.</t>
        </is>
      </c>
      <c r="I36" s="38" t="inlineStr">
        <is>
          <t>Assurance</t>
        </is>
      </c>
      <c r="J36" s="38">
        <f>IF(G36="","",G36+ROW()/10000)</f>
        <v/>
      </c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</row>
    <row r="37">
      <c r="A37" s="38" t="inlineStr">
        <is>
          <t>ASS-06</t>
        </is>
      </c>
      <c r="B37" s="38" t="inlineStr">
        <is>
          <t>Assurance, Third Party &amp; Improvement</t>
        </is>
      </c>
      <c r="C37" s="38" t="inlineStr">
        <is>
          <t>Kết quả assessment, audit, incident và metrics có được dùng để ưu tiên cải tiến và đầu tư CNTT không?</t>
        </is>
      </c>
      <c r="D37" s="53" t="n"/>
      <c r="E37" s="38" t="n">
        <v>1</v>
      </c>
      <c r="F37" s="38">
        <f>IF(D37="","",D37*E37)</f>
        <v/>
      </c>
      <c r="G37" s="38">
        <f>IF(D37="","",5-D37)</f>
        <v/>
      </c>
      <c r="H37" s="38" t="inlineStr">
        <is>
          <t>Thiết lập continuous improvement backlog dựa trên risk.</t>
        </is>
      </c>
      <c r="I37" s="38" t="inlineStr">
        <is>
          <t>Assurance</t>
        </is>
      </c>
      <c r="J37" s="38">
        <f>IF(G37="","",G37+ROW()/10000)</f>
        <v/>
      </c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2" t="n"/>
    </row>
  </sheetData>
  <conditionalFormatting sqref="D2:D37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G2:G37">
    <cfRule type="dataBar" priority="2">
      <dataBar>
        <cfvo type="min"/>
        <cfvo type="max"/>
        <color rgb="FFE97132"/>
      </dataBar>
    </cfRule>
  </conditionalFormatting>
  <dataValidations count="1">
    <dataValidation sqref="D2:D37" showDropDown="0" showInputMessage="0" showErrorMessage="0" allowBlank="0" type="list">
      <formula1>"0,1,2,3,4,5"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100"/>
  <sheetViews>
    <sheetView workbookViewId="0">
      <selection activeCell="A1" sqref="A1"/>
    </sheetView>
  </sheetViews>
  <sheetFormatPr baseColWidth="8" defaultRowHeight="15"/>
  <cols>
    <col width="25" customWidth="1" style="50" min="1" max="1"/>
    <col width="80" customWidth="1" style="50" min="2" max="2"/>
  </cols>
  <sheetData>
    <row r="1" ht="26" customHeight="1" s="50">
      <c r="A1" s="48" t="inlineStr">
        <is>
          <t>ODIN LAB — IT RISK MANAGEMENT MATURITY ASSESSMENT — LITE v1.0</t>
        </is>
      </c>
      <c r="B1" s="1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26" customHeight="1" s="50">
      <c r="A2" s="47" t="inlineStr">
        <is>
          <t>Mục đích</t>
        </is>
      </c>
      <c r="B2" s="25" t="inlineStr">
        <is>
          <t>Đánh giá nhanh mức độ trưởng thành của năng lực quản trị rủi ro CNTT; xác định domain yếu, khoảng trống và hành động cải thiện ưu tiên.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</row>
    <row r="3" ht="26" customHeight="1" s="50">
      <c r="A3" s="47" t="inlineStr">
        <is>
          <t>Cách dùng</t>
        </is>
      </c>
      <c r="B3" s="25" t="inlineStr">
        <is>
          <t>Chỉ nhập một mức 0–5 cho từng câu trong cột D của sheet Assessment. Hoàn thành đủ 36 câu, Dashboard tự tính Overall Maturity, mức từng domain, Top 5 gaps và đề xuất hành động.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</row>
    <row r="4" ht="26" customHeight="1" s="50">
      <c r="A4" s="47" t="inlineStr">
        <is>
          <t>Nguyên tắc chấm</t>
        </is>
      </c>
      <c r="B4" s="25" t="inlineStr">
        <is>
          <t>Chọn mức phản ánh trạng thái đang vận hành thực tế, không chọn theo chính sách/ý định nếu chưa có bằng chứng triển khai. Nếu phân vân giữa hai mức, chọn mức thấp hơn và xác minh evidence.</t>
        </is>
      </c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</row>
    <row r="5" ht="26" customHeight="1" s="50">
      <c r="A5" s="47" t="inlineStr">
        <is>
          <t>Level 0 — Non-existent</t>
        </is>
      </c>
      <c r="B5" s="25" t="inlineStr">
        <is>
          <t>Chưa có hoặc không nhận diện được thực hành/quy trình/kiểm soát tương ứng.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</row>
    <row r="6" ht="26" customHeight="1" s="50">
      <c r="A6" s="47" t="inlineStr">
        <is>
          <t>Level 1 — Initial</t>
        </is>
      </c>
      <c r="B6" s="25" t="inlineStr">
        <is>
          <t>Thực hiện ad hoc, phản ứng theo sự vụ, phụ thuộc cá nhân; ownership và bằng chứng hạn chế.</t>
        </is>
      </c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</row>
    <row r="7" ht="26" customHeight="1" s="50">
      <c r="A7" s="47" t="inlineStr">
        <is>
          <t>Level 2 — Developing</t>
        </is>
      </c>
      <c r="B7" s="25" t="inlineStr">
        <is>
          <t>Đã có một số quy trình/control được mô tả và triển khai nhưng chưa đồng nhất hoặc chưa bao phủ đầy đủ.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</row>
    <row r="8" ht="26" customHeight="1" s="50">
      <c r="A8" s="47" t="inlineStr">
        <is>
          <t>Level 3 — Defined</t>
        </is>
      </c>
      <c r="B8" s="25" t="inlineStr">
        <is>
          <t>Quy trình/control được chuẩn hóa, có owner, vai trò và bằng chứng; triển khai tương đối nhất quán.</t>
        </is>
      </c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</row>
    <row r="9" ht="26" customHeight="1" s="50">
      <c r="A9" s="47" t="inlineStr">
        <is>
          <t>Level 4 — Managed</t>
        </is>
      </c>
      <c r="B9" s="25" t="inlineStr">
        <is>
          <t>Hiệu lực được theo dõi bằng metrics/KRI, review định kỳ; kết quả được sử dụng trong quản trị và quyết định.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</row>
    <row r="10" ht="26" customHeight="1" s="50">
      <c r="A10" s="47" t="inlineStr">
        <is>
          <t>Level 5 — Optimized</t>
        </is>
      </c>
      <c r="B10" s="25" t="inlineStr">
        <is>
          <t>Tích hợp sâu vào quản trị; tự động hóa/analytics phù hợp; continuous improvement, scenario testing và learning loop.</t>
        </is>
      </c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</row>
    <row r="11" ht="26" customHeight="1" s="50">
      <c r="A11" s="47" t="inlineStr">
        <is>
          <t>Cách tính</t>
        </is>
      </c>
      <c r="B11" s="25" t="inlineStr">
        <is>
          <t>Mỗi câu có trọng số. Điểm tổng = Σ(điểm × trọng số) / Σ(trọng số), kết quả 0–5. Bản Lite v1.0 mặc định trọng số bằng nhau.</t>
        </is>
      </c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</row>
    <row r="12" ht="26" customHeight="1" s="50">
      <c r="A12" s="47" t="inlineStr">
        <is>
          <t>Cách xếp Level</t>
        </is>
      </c>
      <c r="B12" s="25" t="inlineStr">
        <is>
          <t>0–&lt;0,5=L0; 0,5–&lt;1,5=L1; 1,5–&lt;2,5=L2; 2,5–&lt;3,5=L3; 3,5–&lt;4,5=L4; ≥4,5=L5.</t>
        </is>
      </c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</row>
    <row r="13" ht="26" customHeight="1" s="50">
      <c r="A13" s="47" t="inlineStr">
        <is>
          <t>Đọc kết quả</t>
        </is>
      </c>
      <c r="B13" s="25" t="inlineStr">
        <is>
          <t>Không chỉ nhìn Overall. Ưu tiên domain có điểm thấp và Top gaps; xem xét mức quan trọng của dịch vụ/rủi ro trước khi quyết định remediation.</t>
        </is>
      </c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</row>
    <row r="14" ht="26" customHeight="1" s="50">
      <c r="A14" s="47" t="inlineStr">
        <is>
          <t>Đề xuất hành động</t>
        </is>
      </c>
      <c r="B14" s="25" t="inlineStr">
        <is>
          <t>Dashboard tự lấy 5 câu có khoảng cách lớn nhất tới Level 5 và hiển thị hành động gợi ý. Tổ chức cần xác nhận tính phù hợp, owner, due date và evidence.</t>
        </is>
      </c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</row>
    <row r="15" ht="26" customHeight="1" s="50">
      <c r="A15" s="47" t="inlineStr">
        <is>
          <t>Bằng chứng</t>
        </is>
      </c>
      <c r="B15" s="25" t="inlineStr">
        <is>
          <t>Ví dụ: policy/procedure, RACI, risk register, KRI/KPI, cấu hình, log, biên bản review, test result, audit evidence, management decision.</t>
        </is>
      </c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</row>
    <row r="16" ht="26" customHeight="1" s="50">
      <c r="A16" s="47" t="inlineStr">
        <is>
          <t>Phạm vi</t>
        </is>
      </c>
      <c r="B16" s="25" t="inlineStr">
        <is>
          <t>Đây là Odin Lab self-assessment/screening tool, không phải chứng nhận hay maturity model chính thức của ISO, NIST, ISACA/COBIT và không thay thế independent assessment/audit.</t>
        </is>
      </c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</row>
    <row r="17" ht="26" customHeight="1" s="50">
      <c r="A17" s="47" t="inlineStr">
        <is>
          <t>Chuỗi giá trị Odin</t>
        </is>
      </c>
      <c r="B17" s="25" t="inlineStr">
        <is>
          <t>Score → Maturity → Gap → Priority → Action → Owner → Evidence → Decision → Improvement.</t>
        </is>
      </c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024"/>
  <mergeCells count="1">
    <mergeCell ref="A1:B1"/>
  </mergeCells>
  <pageMargins left="0.7" right="0.7" top="0.75" bottom="0.75" header="0.3" footer="0.3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100"/>
  <sheetViews>
    <sheetView workbookViewId="0">
      <selection activeCell="A1" sqref="A1"/>
    </sheetView>
  </sheetViews>
  <sheetFormatPr baseColWidth="8" defaultRowHeight="15"/>
  <cols>
    <col width="32" customWidth="1" style="50" min="1" max="1"/>
    <col width="55" customWidth="1" style="50" min="2" max="2"/>
    <col width="55" customWidth="1" style="50" min="3" max="3"/>
  </cols>
  <sheetData>
    <row r="1">
      <c r="A1" s="28" t="inlineStr">
        <is>
          <t>Nguồn tham chiếu công khai</t>
        </is>
      </c>
      <c r="B1" s="28" t="inlineStr">
        <is>
          <t>Vai trò trong thiết kế</t>
        </is>
      </c>
      <c r="C1" s="28" t="inlineStr">
        <is>
          <t>URL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>
      <c r="A2" s="25" t="inlineStr">
        <is>
          <t>NIST Cybersecurity Framework (CSF) 2.0</t>
        </is>
      </c>
      <c r="B2" s="25" t="inlineStr">
        <is>
          <t>Khung outcome về Govern, Identify, Protect, Detect, Respond, Recover.</t>
        </is>
      </c>
      <c r="C2" s="25" t="inlineStr">
        <is>
          <t>https://www.nist.gov/publications/nist-cybersecurity-framework-csf-20</t>
        </is>
      </c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</row>
    <row r="3">
      <c r="A3" s="25" t="inlineStr">
        <is>
          <t>NIST SP 1308</t>
        </is>
      </c>
      <c r="B3" s="25" t="inlineStr">
        <is>
          <t>Liên kết cybersecurity risk với enterprise risk management và quyết định quản trị.</t>
        </is>
      </c>
      <c r="C3" s="25" t="inlineStr">
        <is>
          <t>https://csrc.nist.gov/pubs/sp/1308/final</t>
        </is>
      </c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</row>
    <row r="4">
      <c r="A4" s="25" t="inlineStr">
        <is>
          <t>ISO/IEC 27001:2022</t>
        </is>
      </c>
      <c r="B4" s="25" t="inlineStr">
        <is>
          <t>ISMS và quản trị an toàn thông tin theo risk-based approach.</t>
        </is>
      </c>
      <c r="C4" s="25" t="inlineStr">
        <is>
          <t>https://www.iso.org/standard/27001</t>
        </is>
      </c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</row>
    <row r="5">
      <c r="A5" s="25" t="inlineStr">
        <is>
          <t>ISO/IEC 27005:2022</t>
        </is>
      </c>
      <c r="B5" s="25" t="inlineStr">
        <is>
          <t>Hướng dẫn quản lý rủi ro an toàn thông tin.</t>
        </is>
      </c>
      <c r="C5" s="25" t="inlineStr">
        <is>
          <t>https://www.iso.org/standard/80585.html</t>
        </is>
      </c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</row>
    <row r="6">
      <c r="A6" s="25" t="inlineStr">
        <is>
          <t>COBIT 2019</t>
        </is>
      </c>
      <c r="B6" s="25" t="inlineStr">
        <is>
          <t>Governance và management of enterprise information &amp; technology.</t>
        </is>
      </c>
      <c r="C6" s="25" t="inlineStr">
        <is>
          <t>https://www.isaca.org/resources/cobit</t>
        </is>
      </c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2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Odin Lab</dc:creator>
  <dc:title xmlns:dc="http://purl.org/dc/elements/1.1/">ODIN IT Risk Management Maturity Assessment — Lite v1.0</dc:title>
  <dc:subject xmlns:dc="http://purl.org/dc/elements/1.1/">Free Practical Tool — IT Risk Management Maturity Self-Assessment</dc:subject>
  <dcterms:created xmlns:dcterms="http://purl.org/dc/terms/" xmlns:xsi="http://www.w3.org/2001/XMLSchema-instance" xsi:type="dcterms:W3CDTF">2026-10-06T06:08:27Z</dcterms:created>
  <dcterms:modified xmlns:dcterms="http://purl.org/dc/terms/" xmlns:xsi="http://www.w3.org/2001/XMLSchema-instance" xsi:type="dcterms:W3CDTF">2026-10-06T06:08:27Z</dcterms:modified>
  <cp:keywords>IT Risk, Risk Management, Maturity Assessment, GRC, Odin Lab</cp:keywords>
</cp:coreProperties>
</file>